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ebeccas\Downloads\"/>
    </mc:Choice>
  </mc:AlternateContent>
  <xr:revisionPtr revIDLastSave="0" documentId="13_ncr:1_{FD5B4C29-F2F3-4540-8B0B-7A50B6A8238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Tabl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4" l="1"/>
  <c r="G57" i="4" s="1"/>
  <c r="B58" i="4"/>
  <c r="B59" i="4"/>
  <c r="B60" i="4"/>
  <c r="B61" i="4"/>
  <c r="G61" i="4" s="1"/>
  <c r="B62" i="4"/>
  <c r="G62" i="4" s="1"/>
  <c r="B63" i="4"/>
  <c r="G63" i="4" s="1"/>
  <c r="B64" i="4"/>
  <c r="G64" i="4" s="1"/>
  <c r="B65" i="4"/>
  <c r="B66" i="4"/>
  <c r="G65" i="4"/>
  <c r="G58" i="4"/>
  <c r="G59" i="4"/>
  <c r="G60" i="4"/>
  <c r="P78" i="4"/>
  <c r="P79" i="4"/>
  <c r="P80" i="4"/>
  <c r="E12" i="4"/>
  <c r="E13" i="4"/>
  <c r="E14" i="4"/>
  <c r="E15" i="4"/>
  <c r="E16" i="4"/>
  <c r="E17" i="4"/>
  <c r="E18" i="4"/>
  <c r="E19" i="4"/>
  <c r="E20" i="4"/>
  <c r="E21" i="4"/>
  <c r="E11" i="4"/>
  <c r="D12" i="4"/>
  <c r="D13" i="4"/>
  <c r="D14" i="4"/>
  <c r="D15" i="4"/>
  <c r="D16" i="4"/>
  <c r="D17" i="4"/>
  <c r="D18" i="4"/>
  <c r="D19" i="4"/>
  <c r="D20" i="4"/>
  <c r="D21" i="4"/>
  <c r="D11" i="4"/>
  <c r="C12" i="4"/>
  <c r="C13" i="4"/>
  <c r="C14" i="4"/>
  <c r="C15" i="4"/>
  <c r="C16" i="4"/>
  <c r="C17" i="4"/>
  <c r="C18" i="4"/>
  <c r="C19" i="4"/>
  <c r="C20" i="4"/>
  <c r="C21" i="4"/>
  <c r="C11" i="4"/>
  <c r="B12" i="4"/>
  <c r="B13" i="4"/>
  <c r="B14" i="4"/>
  <c r="B15" i="4"/>
  <c r="B16" i="4"/>
  <c r="B17" i="4"/>
  <c r="B18" i="4"/>
  <c r="B19" i="4"/>
  <c r="B20" i="4"/>
  <c r="B21" i="4"/>
  <c r="B11" i="4"/>
  <c r="L82" i="4"/>
  <c r="M82" i="4"/>
  <c r="N82" i="4"/>
  <c r="O82" i="4"/>
  <c r="K82" i="4"/>
  <c r="G31" i="4"/>
  <c r="F31" i="4"/>
  <c r="C57" i="4" l="1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56" i="4"/>
  <c r="D56" i="4"/>
  <c r="E56" i="4"/>
  <c r="F56" i="4"/>
  <c r="B56" i="4"/>
  <c r="O97" i="4"/>
  <c r="N97" i="4"/>
  <c r="M97" i="4"/>
  <c r="L97" i="4"/>
  <c r="K97" i="4"/>
  <c r="Q96" i="4"/>
  <c r="P96" i="4"/>
  <c r="Q95" i="4"/>
  <c r="P95" i="4"/>
  <c r="Q94" i="4"/>
  <c r="P94" i="4"/>
  <c r="Q93" i="4"/>
  <c r="P93" i="4"/>
  <c r="Q92" i="4"/>
  <c r="P92" i="4"/>
  <c r="Q91" i="4"/>
  <c r="P91" i="4"/>
  <c r="Q90" i="4"/>
  <c r="P90" i="4"/>
  <c r="Q89" i="4"/>
  <c r="P89" i="4"/>
  <c r="Q88" i="4"/>
  <c r="P88" i="4"/>
  <c r="Q87" i="4"/>
  <c r="P87" i="4"/>
  <c r="Q86" i="4"/>
  <c r="P86" i="4"/>
  <c r="G87" i="4"/>
  <c r="G88" i="4"/>
  <c r="G89" i="4"/>
  <c r="G90" i="4"/>
  <c r="G91" i="4"/>
  <c r="G92" i="4"/>
  <c r="G93" i="4"/>
  <c r="G94" i="4"/>
  <c r="G95" i="4"/>
  <c r="G96" i="4"/>
  <c r="G86" i="4"/>
  <c r="Q72" i="4"/>
  <c r="Q73" i="4"/>
  <c r="Q74" i="4"/>
  <c r="Q75" i="4"/>
  <c r="Q76" i="4"/>
  <c r="Q77" i="4"/>
  <c r="Q78" i="4"/>
  <c r="Q79" i="4"/>
  <c r="Q80" i="4"/>
  <c r="Q81" i="4"/>
  <c r="Q71" i="4"/>
  <c r="H87" i="4"/>
  <c r="H88" i="4"/>
  <c r="H89" i="4"/>
  <c r="H90" i="4"/>
  <c r="H91" i="4"/>
  <c r="H92" i="4"/>
  <c r="H93" i="4"/>
  <c r="H94" i="4"/>
  <c r="H95" i="4"/>
  <c r="H96" i="4"/>
  <c r="H86" i="4"/>
  <c r="G72" i="4"/>
  <c r="H72" i="4"/>
  <c r="G73" i="4"/>
  <c r="H73" i="4"/>
  <c r="G74" i="4"/>
  <c r="H74" i="4"/>
  <c r="G75" i="4"/>
  <c r="H75" i="4"/>
  <c r="G76" i="4"/>
  <c r="H76" i="4"/>
  <c r="G77" i="4"/>
  <c r="H77" i="4"/>
  <c r="G78" i="4"/>
  <c r="H78" i="4"/>
  <c r="G79" i="4"/>
  <c r="H79" i="4"/>
  <c r="G80" i="4"/>
  <c r="H80" i="4"/>
  <c r="G81" i="4"/>
  <c r="H81" i="4"/>
  <c r="G71" i="4"/>
  <c r="H71" i="4"/>
  <c r="H59" i="4" l="1"/>
  <c r="H58" i="4"/>
  <c r="H65" i="4"/>
  <c r="H61" i="4"/>
  <c r="H66" i="4"/>
  <c r="Q97" i="4"/>
  <c r="P97" i="4"/>
  <c r="H57" i="4"/>
  <c r="H63" i="4"/>
  <c r="H60" i="4"/>
  <c r="H62" i="4"/>
  <c r="G66" i="4"/>
  <c r="C67" i="4"/>
  <c r="F67" i="4"/>
  <c r="H64" i="4"/>
  <c r="E67" i="4"/>
  <c r="D67" i="4"/>
  <c r="H56" i="4"/>
  <c r="G56" i="4"/>
  <c r="B67" i="4"/>
  <c r="H82" i="4"/>
  <c r="G82" i="4"/>
  <c r="P71" i="4"/>
  <c r="P72" i="4"/>
  <c r="P73" i="4"/>
  <c r="P74" i="4"/>
  <c r="P75" i="4"/>
  <c r="P76" i="4"/>
  <c r="P77" i="4"/>
  <c r="P81" i="4"/>
  <c r="E22" i="4" l="1"/>
  <c r="G67" i="4"/>
  <c r="H67" i="4"/>
  <c r="F82" i="4"/>
  <c r="F97" i="4" l="1"/>
  <c r="B5" i="4"/>
  <c r="F18" i="4" l="1"/>
  <c r="F17" i="4"/>
  <c r="F16" i="4"/>
  <c r="F15" i="4"/>
  <c r="F14" i="4"/>
  <c r="D22" i="4"/>
  <c r="F21" i="4"/>
  <c r="F13" i="4"/>
  <c r="F20" i="4"/>
  <c r="F12" i="4"/>
  <c r="F19" i="4"/>
  <c r="F11" i="4"/>
  <c r="E97" i="4" l="1"/>
  <c r="H97" i="4" l="1"/>
  <c r="B22" i="4" l="1"/>
  <c r="E82" i="4"/>
  <c r="C22" i="4"/>
  <c r="D82" i="4"/>
  <c r="D97" i="4"/>
  <c r="C82" i="4"/>
  <c r="C97" i="4"/>
  <c r="B82" i="4"/>
  <c r="B97" i="4"/>
  <c r="G97" i="4" s="1"/>
  <c r="F22" i="4" l="1"/>
  <c r="Q82" i="4"/>
  <c r="P82" i="4"/>
  <c r="G18" i="4" l="1"/>
  <c r="G17" i="4"/>
  <c r="G21" i="4"/>
  <c r="G14" i="4"/>
  <c r="G16" i="4"/>
  <c r="G11" i="4"/>
  <c r="G12" i="4"/>
  <c r="G19" i="4"/>
  <c r="G20" i="4"/>
  <c r="G15" i="4"/>
  <c r="G13" i="4"/>
  <c r="F33" i="4"/>
  <c r="G33" i="4"/>
  <c r="B2" i="4"/>
  <c r="B3" i="4" s="1"/>
  <c r="G22" i="4" l="1"/>
  <c r="H12" i="4"/>
  <c r="B6" i="4"/>
  <c r="B7" i="4" s="1"/>
</calcChain>
</file>

<file path=xl/sharedStrings.xml><?xml version="1.0" encoding="utf-8"?>
<sst xmlns="http://schemas.openxmlformats.org/spreadsheetml/2006/main" count="176" uniqueCount="62">
  <si>
    <t>Herbaceous Freshwater Vegetation</t>
  </si>
  <si>
    <t>Deciduous Hardwoods (wet)</t>
  </si>
  <si>
    <t>Flaxland</t>
  </si>
  <si>
    <t>Hamilton City</t>
  </si>
  <si>
    <t>Hauraki District</t>
  </si>
  <si>
    <t>Matamata-Piako District</t>
  </si>
  <si>
    <t>Otorohanga District</t>
  </si>
  <si>
    <t>Rotorua District</t>
  </si>
  <si>
    <t>South Waikato District</t>
  </si>
  <si>
    <t>Taupo District</t>
  </si>
  <si>
    <t>Thames-Coromandel District</t>
  </si>
  <si>
    <t>Waikato District</t>
  </si>
  <si>
    <t>Waipa District</t>
  </si>
  <si>
    <t>Waitomo District</t>
  </si>
  <si>
    <t>Waikato Region (exl open water)_ha</t>
  </si>
  <si>
    <t>Extent of Freshwater Wetland Vegetation Data</t>
  </si>
  <si>
    <t>Total area freshwater wetland_ha</t>
  </si>
  <si>
    <t>% of Region in freshwater wetland</t>
  </si>
  <si>
    <t>Source data for indicator graph</t>
  </si>
  <si>
    <t>Pre-European extent (RIVI)_ha</t>
  </si>
  <si>
    <t>% of Region in freshwater wetland 1840</t>
  </si>
  <si>
    <t>Recent (1996, 2001, 2008, 2012 and 2018): Land cover database v 5, supplied by Landcare Research</t>
  </si>
  <si>
    <t>Area of freshwater wetland lost since 1840_ha</t>
  </si>
  <si>
    <t>http://www.lcdb.scinfo.org.nz/about-lcdb</t>
  </si>
  <si>
    <t>% of freshwater wetland lost since 1840</t>
  </si>
  <si>
    <t>Historic (around 1840): Regional Indigenous Vegetation Inventory (1840):</t>
  </si>
  <si>
    <t xml:space="preserve">Leathwick, J. Clarkson, B. and Whaley, P. 1995: Vegetation of the Waikato Region: Current and Historic Perspectives. Landcare Research Contract Report LC9596/022. Landcare Research, Hamilton. </t>
  </si>
  <si>
    <t>BY TYPE AND DISTRICT_2018</t>
  </si>
  <si>
    <t>Herbaceous Freshwater Vegetation_ha</t>
  </si>
  <si>
    <t>Deciduous Hardwoods (wet)_ha</t>
  </si>
  <si>
    <t>Flaxland_ha</t>
  </si>
  <si>
    <t>Manuka &amp; Kanuka (wet)_ha</t>
  </si>
  <si>
    <t>Total_ha</t>
  </si>
  <si>
    <t>% of total Wetland Area by District</t>
  </si>
  <si>
    <t>WAIKATO REGION</t>
  </si>
  <si>
    <t>&lt;10% indigenous cover left</t>
  </si>
  <si>
    <t>10-20% indigenous cover left</t>
  </si>
  <si>
    <t>BY THREATENED ENVIRONMENT</t>
  </si>
  <si>
    <t>Acutely Threatened_ha</t>
  </si>
  <si>
    <t>Chronically Threatened_ha</t>
  </si>
  <si>
    <t>ALL FRESHWATER WETLAND</t>
  </si>
  <si>
    <t>% of total wetland</t>
  </si>
  <si>
    <t>% of wetland by Bioclimatic Zone</t>
  </si>
  <si>
    <t>BY BIOCLIMATIC ZONE</t>
  </si>
  <si>
    <t>All Freshwater Vegetation</t>
  </si>
  <si>
    <t>Alpine Zone (&gt;1800 m asl)</t>
  </si>
  <si>
    <t>Subalpine Zone (1200 - 1800 m asl)</t>
  </si>
  <si>
    <t>Montane Zone (800 to 1200 m asl)</t>
  </si>
  <si>
    <t>Submontane Zone (300 to 800 m asl)</t>
  </si>
  <si>
    <t>Lowland Zone (coast to 300 m asl)</t>
  </si>
  <si>
    <t>Coastal Zone (&lt; 1 km from the coast)</t>
  </si>
  <si>
    <t>Grand Total</t>
  </si>
  <si>
    <t>TREND ANALYSIS</t>
  </si>
  <si>
    <t>Area_HA</t>
  </si>
  <si>
    <t>LCDB1_1996</t>
  </si>
  <si>
    <t>LCDB2_2001</t>
  </si>
  <si>
    <t>LCDB3_2008</t>
  </si>
  <si>
    <t>LCDB4_2012</t>
  </si>
  <si>
    <t>LCDB5_2018</t>
  </si>
  <si>
    <t>CHANGE 1996 to 2018</t>
  </si>
  <si>
    <t>CHANGE 2012 to 2018</t>
  </si>
  <si>
    <t>Manuka and Kanuka (wet)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</si>
</sst>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9"/>
      <color rgb="FF444142"/>
      <name val="Segoe U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21">
    <xf numFmtId="0" fontId="0" fillId="0" borderId="0" xfId="0"/>
    <xf numFmtId="0" fontId="0" fillId="2" borderId="0" xfId="0" applyFill="1"/>
    <xf numFmtId="1" fontId="0" fillId="2" borderId="0" xfId="0" applyNumberFormat="1" applyFill="1"/>
    <xf numFmtId="164" fontId="0" fillId="0" borderId="0" xfId="0" applyNumberFormat="1"/>
    <xf numFmtId="164" fontId="0" fillId="2" borderId="0" xfId="0" applyNumberFormat="1" applyFill="1"/>
    <xf numFmtId="0" fontId="16" fillId="0" borderId="0" xfId="0" applyFont="1"/>
    <xf numFmtId="0" fontId="19" fillId="0" borderId="0" xfId="43"/>
    <xf numFmtId="0" fontId="19" fillId="2" borderId="0" xfId="43" applyFill="1"/>
    <xf numFmtId="0" fontId="19" fillId="0" borderId="0" xfId="43" applyAlignment="1">
      <alignment horizontal="left"/>
    </xf>
    <xf numFmtId="1" fontId="0" fillId="0" borderId="0" xfId="0" applyNumberFormat="1"/>
    <xf numFmtId="1" fontId="19" fillId="2" borderId="0" xfId="43" applyNumberFormat="1" applyFill="1"/>
    <xf numFmtId="0" fontId="20" fillId="2" borderId="0" xfId="0" applyFont="1" applyFill="1"/>
    <xf numFmtId="0" fontId="20" fillId="2" borderId="0" xfId="0" applyFont="1" applyFill="1" applyAlignment="1">
      <alignment horizontal="right" vertical="top"/>
    </xf>
    <xf numFmtId="1" fontId="20" fillId="2" borderId="0" xfId="0" applyNumberFormat="1" applyFont="1" applyFill="1"/>
    <xf numFmtId="0" fontId="18" fillId="0" borderId="0" xfId="42"/>
    <xf numFmtId="164" fontId="20" fillId="2" borderId="0" xfId="0" applyNumberFormat="1" applyFont="1" applyFill="1"/>
    <xf numFmtId="3" fontId="21" fillId="0" borderId="0" xfId="0" applyNumberFormat="1" applyFont="1"/>
    <xf numFmtId="1" fontId="16" fillId="2" borderId="0" xfId="0" applyNumberFormat="1" applyFont="1" applyFill="1"/>
    <xf numFmtId="164" fontId="16" fillId="2" borderId="0" xfId="0" applyNumberFormat="1" applyFont="1" applyFill="1"/>
    <xf numFmtId="0" fontId="22" fillId="2" borderId="0" xfId="43" applyFont="1" applyFill="1" applyAlignment="1">
      <alignment horizontal="left"/>
    </xf>
    <xf numFmtId="1" fontId="22" fillId="2" borderId="0" xfId="43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B8AC0C"/>
      <color rgb="FF649B3F"/>
      <color rgb="FF95D7A5"/>
      <color rgb="FFFF2B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cdb.scinfo.org.nz/about-lcd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7"/>
  <sheetViews>
    <sheetView tabSelected="1" topLeftCell="A40" zoomScale="82" zoomScaleNormal="82" workbookViewId="0">
      <selection activeCell="A47" sqref="A47"/>
    </sheetView>
  </sheetViews>
  <sheetFormatPr defaultRowHeight="14.25" x14ac:dyDescent="0.45"/>
  <cols>
    <col min="1" max="1" width="46.86328125" customWidth="1"/>
    <col min="2" max="2" width="34" customWidth="1"/>
    <col min="3" max="3" width="31.59765625" customWidth="1"/>
    <col min="4" max="4" width="32.73046875" customWidth="1"/>
    <col min="5" max="5" width="32.265625" customWidth="1"/>
    <col min="6" max="6" width="22.265625" customWidth="1"/>
    <col min="7" max="7" width="32.1328125" customWidth="1"/>
    <col min="8" max="8" width="31.86328125" bestFit="1" customWidth="1"/>
    <col min="9" max="9" width="30.59765625" customWidth="1"/>
    <col min="10" max="10" width="24.1328125" customWidth="1"/>
    <col min="11" max="11" width="27.1328125" customWidth="1"/>
    <col min="12" max="12" width="11.3984375" bestFit="1" customWidth="1"/>
    <col min="13" max="13" width="12.86328125" customWidth="1"/>
    <col min="14" max="14" width="11.265625" bestFit="1" customWidth="1"/>
    <col min="15" max="15" width="13.59765625" customWidth="1"/>
    <col min="16" max="16" width="31.3984375" bestFit="1" customWidth="1"/>
    <col min="17" max="17" width="31.3984375" customWidth="1"/>
    <col min="18" max="18" width="11.3984375" bestFit="1" customWidth="1"/>
    <col min="19" max="19" width="30.265625" customWidth="1"/>
    <col min="20" max="21" width="11.3984375" bestFit="1" customWidth="1"/>
    <col min="22" max="22" width="12.73046875" customWidth="1"/>
    <col min="23" max="23" width="11.265625" bestFit="1" customWidth="1"/>
    <col min="25" max="25" width="18" customWidth="1"/>
    <col min="26" max="26" width="20.1328125" customWidth="1"/>
  </cols>
  <sheetData>
    <row r="1" spans="1:8" ht="15.75" x14ac:dyDescent="0.5">
      <c r="A1" s="11" t="s">
        <v>14</v>
      </c>
      <c r="B1" s="12">
        <v>2378606</v>
      </c>
      <c r="D1" t="s">
        <v>15</v>
      </c>
    </row>
    <row r="2" spans="1:8" ht="15.75" x14ac:dyDescent="0.5">
      <c r="A2" s="11" t="s">
        <v>16</v>
      </c>
      <c r="B2" s="13">
        <f>SUM(F22)</f>
        <v>33268.276950147316</v>
      </c>
    </row>
    <row r="3" spans="1:8" ht="15.75" x14ac:dyDescent="0.5">
      <c r="A3" s="11" t="s">
        <v>17</v>
      </c>
      <c r="B3" s="15">
        <f>SUM(B2/B1*100)</f>
        <v>1.3986459695362459</v>
      </c>
      <c r="D3" t="s">
        <v>18</v>
      </c>
    </row>
    <row r="4" spans="1:8" ht="15.75" x14ac:dyDescent="0.5">
      <c r="A4" s="11" t="s">
        <v>19</v>
      </c>
      <c r="B4" s="15">
        <v>108463</v>
      </c>
      <c r="C4" s="3"/>
      <c r="E4" s="9"/>
      <c r="G4" s="16"/>
    </row>
    <row r="5" spans="1:8" ht="15.75" x14ac:dyDescent="0.5">
      <c r="A5" s="11" t="s">
        <v>20</v>
      </c>
      <c r="B5" s="15">
        <f>SUM(B4/B1*100)</f>
        <v>4.5599397294045341</v>
      </c>
      <c r="C5" s="3"/>
      <c r="D5" t="s">
        <v>21</v>
      </c>
      <c r="E5" s="9"/>
    </row>
    <row r="6" spans="1:8" ht="15.75" x14ac:dyDescent="0.5">
      <c r="A6" s="11" t="s">
        <v>22</v>
      </c>
      <c r="B6" s="15">
        <f>SUM(B4-B2)</f>
        <v>75194.723049852677</v>
      </c>
      <c r="D6" s="14" t="s">
        <v>23</v>
      </c>
    </row>
    <row r="7" spans="1:8" ht="15.75" x14ac:dyDescent="0.5">
      <c r="A7" s="11" t="s">
        <v>24</v>
      </c>
      <c r="B7" s="15">
        <f>SUM(B6/B4*100)</f>
        <v>69.327533859336981</v>
      </c>
      <c r="C7" s="3"/>
      <c r="D7" s="14"/>
    </row>
    <row r="8" spans="1:8" x14ac:dyDescent="0.45">
      <c r="D8" t="s">
        <v>25</v>
      </c>
    </row>
    <row r="9" spans="1:8" x14ac:dyDescent="0.45">
      <c r="D9" t="s">
        <v>26</v>
      </c>
    </row>
    <row r="10" spans="1:8" x14ac:dyDescent="0.45">
      <c r="A10" s="5" t="s">
        <v>27</v>
      </c>
      <c r="B10" s="1" t="s">
        <v>28</v>
      </c>
      <c r="C10" s="1" t="s">
        <v>29</v>
      </c>
      <c r="D10" s="1" t="s">
        <v>30</v>
      </c>
      <c r="E10" s="7" t="s">
        <v>31</v>
      </c>
      <c r="F10" s="7" t="s">
        <v>32</v>
      </c>
      <c r="G10" s="1" t="s">
        <v>33</v>
      </c>
    </row>
    <row r="11" spans="1:8" x14ac:dyDescent="0.45">
      <c r="A11" t="s">
        <v>3</v>
      </c>
      <c r="B11" s="9">
        <f>SUM(F71)</f>
        <v>5.6949205078641976</v>
      </c>
      <c r="C11" s="9">
        <f>SUM(F86)</f>
        <v>9.6599197823115031</v>
      </c>
      <c r="D11" s="3">
        <f>SUM(O71)</f>
        <v>0</v>
      </c>
      <c r="E11" s="3">
        <f>SUM(O86)</f>
        <v>0</v>
      </c>
      <c r="F11" s="2">
        <f>SUM(B11:E11)</f>
        <v>15.354840290175702</v>
      </c>
      <c r="G11" s="4">
        <f>SUM(F11/$F$22*100)</f>
        <v>4.6154600411632406E-2</v>
      </c>
    </row>
    <row r="12" spans="1:8" x14ac:dyDescent="0.45">
      <c r="A12" t="s">
        <v>4</v>
      </c>
      <c r="B12" s="9">
        <f t="shared" ref="B12:B21" si="0">SUM(F72)</f>
        <v>5102.2593053855244</v>
      </c>
      <c r="C12" s="9">
        <f t="shared" ref="C12:C21" si="1">SUM(F87)</f>
        <v>1308.2347299887149</v>
      </c>
      <c r="D12" s="3">
        <f t="shared" ref="D12:D21" si="2">SUM(O72)</f>
        <v>0.94356527170858395</v>
      </c>
      <c r="E12" s="3">
        <f t="shared" ref="E12:E21" si="3">SUM(O87)</f>
        <v>184.82732719674092</v>
      </c>
      <c r="F12" s="2">
        <f t="shared" ref="F12:F21" si="4">SUM(B12:E12)</f>
        <v>6596.2649278426888</v>
      </c>
      <c r="G12" s="4">
        <f t="shared" ref="G12:G21" si="5">SUM(F12/$F$22*100)</f>
        <v>19.827491930908312</v>
      </c>
      <c r="H12" s="9">
        <f>SUM(G12+G13+G19)</f>
        <v>77.616680326777242</v>
      </c>
    </row>
    <row r="13" spans="1:8" x14ac:dyDescent="0.45">
      <c r="A13" t="s">
        <v>5</v>
      </c>
      <c r="B13" s="9">
        <f t="shared" si="0"/>
        <v>4667.3424570064535</v>
      </c>
      <c r="C13" s="9">
        <f t="shared" si="1"/>
        <v>621.11707665889287</v>
      </c>
      <c r="D13" s="3">
        <f t="shared" si="2"/>
        <v>0</v>
      </c>
      <c r="E13" s="3">
        <f t="shared" si="3"/>
        <v>0</v>
      </c>
      <c r="F13" s="2">
        <f t="shared" si="4"/>
        <v>5288.4595336653465</v>
      </c>
      <c r="G13" s="4">
        <f t="shared" si="5"/>
        <v>15.896403476471384</v>
      </c>
    </row>
    <row r="14" spans="1:8" x14ac:dyDescent="0.45">
      <c r="A14" t="s">
        <v>6</v>
      </c>
      <c r="B14" s="9">
        <f t="shared" si="0"/>
        <v>502.62522936724116</v>
      </c>
      <c r="C14" s="9">
        <f t="shared" si="1"/>
        <v>181.2714861073776</v>
      </c>
      <c r="D14" s="3">
        <f t="shared" si="2"/>
        <v>0</v>
      </c>
      <c r="E14" s="3">
        <f t="shared" si="3"/>
        <v>23.768215237574754</v>
      </c>
      <c r="F14" s="2">
        <f t="shared" si="4"/>
        <v>707.6649307121935</v>
      </c>
      <c r="G14" s="4">
        <f t="shared" si="5"/>
        <v>2.1271463255299725</v>
      </c>
    </row>
    <row r="15" spans="1:8" x14ac:dyDescent="0.45">
      <c r="A15" t="s">
        <v>7</v>
      </c>
      <c r="B15" s="9">
        <f t="shared" si="0"/>
        <v>439.29898474291906</v>
      </c>
      <c r="C15" s="9">
        <f t="shared" si="1"/>
        <v>201.58685525145364</v>
      </c>
      <c r="D15" s="3">
        <f t="shared" si="2"/>
        <v>8.2603455560908348</v>
      </c>
      <c r="E15" s="3">
        <f t="shared" si="3"/>
        <v>281.54866875141971</v>
      </c>
      <c r="F15" s="2">
        <f t="shared" si="4"/>
        <v>930.6948543018832</v>
      </c>
      <c r="G15" s="4">
        <f t="shared" si="5"/>
        <v>2.7975445067279385</v>
      </c>
    </row>
    <row r="16" spans="1:8" x14ac:dyDescent="0.45">
      <c r="A16" t="s">
        <v>8</v>
      </c>
      <c r="B16" s="9">
        <f t="shared" si="0"/>
        <v>359.82533132427767</v>
      </c>
      <c r="C16" s="9">
        <f t="shared" si="1"/>
        <v>317.48858461019955</v>
      </c>
      <c r="D16" s="3">
        <f t="shared" si="2"/>
        <v>6.2813264367752142</v>
      </c>
      <c r="E16" s="3">
        <f t="shared" si="3"/>
        <v>6.649995244150416</v>
      </c>
      <c r="F16" s="2">
        <f t="shared" si="4"/>
        <v>690.24523761540286</v>
      </c>
      <c r="G16" s="4">
        <f t="shared" si="5"/>
        <v>2.0747850531896765</v>
      </c>
    </row>
    <row r="17" spans="1:7" x14ac:dyDescent="0.45">
      <c r="A17" t="s">
        <v>9</v>
      </c>
      <c r="B17" s="9">
        <f t="shared" si="0"/>
        <v>2678.9173304588758</v>
      </c>
      <c r="C17" s="9">
        <f t="shared" si="1"/>
        <v>242.14062191872009</v>
      </c>
      <c r="D17" s="3">
        <f t="shared" si="2"/>
        <v>258.0055721365531</v>
      </c>
      <c r="E17" s="3">
        <f t="shared" si="3"/>
        <v>69.120735494769889</v>
      </c>
      <c r="F17" s="2">
        <f t="shared" si="4"/>
        <v>3248.184260008919</v>
      </c>
      <c r="G17" s="4">
        <f t="shared" si="5"/>
        <v>9.7636083313732769</v>
      </c>
    </row>
    <row r="18" spans="1:7" x14ac:dyDescent="0.45">
      <c r="A18" t="s">
        <v>10</v>
      </c>
      <c r="B18" s="9">
        <f t="shared" si="0"/>
        <v>333.9423614667831</v>
      </c>
      <c r="C18" s="9">
        <f t="shared" si="1"/>
        <v>18.150087694808441</v>
      </c>
      <c r="D18" s="3">
        <f t="shared" si="2"/>
        <v>10.489236469518799</v>
      </c>
      <c r="E18" s="3">
        <f t="shared" si="3"/>
        <v>86.235866164281234</v>
      </c>
      <c r="F18" s="2">
        <f t="shared" si="4"/>
        <v>448.81755179539158</v>
      </c>
      <c r="G18" s="4">
        <f t="shared" si="5"/>
        <v>1.3490856543846468</v>
      </c>
    </row>
    <row r="19" spans="1:7" x14ac:dyDescent="0.45">
      <c r="A19" t="s">
        <v>11</v>
      </c>
      <c r="B19" s="9">
        <f t="shared" si="0"/>
        <v>5070.5234576265357</v>
      </c>
      <c r="C19" s="9">
        <f t="shared" si="1"/>
        <v>7892.2041719262743</v>
      </c>
      <c r="D19" s="3">
        <f t="shared" si="2"/>
        <v>73.945895754456771</v>
      </c>
      <c r="E19" s="3">
        <f t="shared" si="3"/>
        <v>900.33418380745604</v>
      </c>
      <c r="F19" s="2">
        <f t="shared" si="4"/>
        <v>13937.007709114723</v>
      </c>
      <c r="G19" s="4">
        <f t="shared" si="5"/>
        <v>41.892784919397542</v>
      </c>
    </row>
    <row r="20" spans="1:7" x14ac:dyDescent="0.45">
      <c r="A20" t="s">
        <v>12</v>
      </c>
      <c r="B20" s="9">
        <f t="shared" si="0"/>
        <v>305.37290233012192</v>
      </c>
      <c r="C20" s="9">
        <f t="shared" si="1"/>
        <v>319.59103838209364</v>
      </c>
      <c r="D20" s="3">
        <f t="shared" si="2"/>
        <v>0.16262770520518488</v>
      </c>
      <c r="E20" s="3">
        <f t="shared" si="3"/>
        <v>53.354526125300779</v>
      </c>
      <c r="F20" s="2">
        <f t="shared" si="4"/>
        <v>678.48109454272162</v>
      </c>
      <c r="G20" s="4">
        <f t="shared" si="5"/>
        <v>2.0394236093424047</v>
      </c>
    </row>
    <row r="21" spans="1:7" x14ac:dyDescent="0.45">
      <c r="A21" t="s">
        <v>13</v>
      </c>
      <c r="B21" s="9">
        <f t="shared" si="0"/>
        <v>587.38917108418559</v>
      </c>
      <c r="C21" s="9">
        <f t="shared" si="1"/>
        <v>112.00298260204363</v>
      </c>
      <c r="D21" s="3">
        <f t="shared" si="2"/>
        <v>0</v>
      </c>
      <c r="E21" s="3">
        <f t="shared" si="3"/>
        <v>27.70985657163715</v>
      </c>
      <c r="F21" s="2">
        <f t="shared" si="4"/>
        <v>727.10201025786637</v>
      </c>
      <c r="G21" s="4">
        <f t="shared" si="5"/>
        <v>2.1855715922632015</v>
      </c>
    </row>
    <row r="22" spans="1:7" x14ac:dyDescent="0.45">
      <c r="A22" s="17" t="s">
        <v>34</v>
      </c>
      <c r="B22" s="17">
        <f>SUM(B11:B21)</f>
        <v>20053.191451300783</v>
      </c>
      <c r="C22" s="17">
        <f>SUM(C11:C21)</f>
        <v>11223.44755492289</v>
      </c>
      <c r="D22" s="17">
        <f>SUM(D11:D21)</f>
        <v>358.08856933030847</v>
      </c>
      <c r="E22" s="17">
        <f>SUM(E11:E21)</f>
        <v>1633.5493745933309</v>
      </c>
      <c r="F22" s="17">
        <f>SUM(B22:E22)</f>
        <v>33268.276950147316</v>
      </c>
      <c r="G22" s="17">
        <f>SUM(G11:G21)</f>
        <v>99.999999999999986</v>
      </c>
    </row>
    <row r="25" spans="1:7" x14ac:dyDescent="0.45">
      <c r="B25" s="1" t="s">
        <v>35</v>
      </c>
      <c r="C25" s="1" t="s">
        <v>36</v>
      </c>
      <c r="F25" s="1" t="s">
        <v>35</v>
      </c>
      <c r="G25" s="1" t="s">
        <v>36</v>
      </c>
    </row>
    <row r="26" spans="1:7" x14ac:dyDescent="0.45">
      <c r="A26" s="5" t="s">
        <v>37</v>
      </c>
      <c r="B26" s="1" t="s">
        <v>38</v>
      </c>
      <c r="C26" s="1" t="s">
        <v>39</v>
      </c>
      <c r="D26" s="3"/>
      <c r="E26" s="5" t="s">
        <v>37</v>
      </c>
      <c r="F26" s="1" t="s">
        <v>38</v>
      </c>
      <c r="G26" s="1" t="s">
        <v>39</v>
      </c>
    </row>
    <row r="27" spans="1:7" x14ac:dyDescent="0.45">
      <c r="A27" t="s">
        <v>3</v>
      </c>
      <c r="B27" s="3">
        <v>13.349377120423917</v>
      </c>
      <c r="C27" s="3">
        <v>1.8383783142244485</v>
      </c>
      <c r="D27" s="3"/>
      <c r="E27" t="s">
        <v>0</v>
      </c>
      <c r="F27" s="9">
        <v>2926.5</v>
      </c>
      <c r="G27" s="9">
        <v>13330.2</v>
      </c>
    </row>
    <row r="28" spans="1:7" x14ac:dyDescent="0.45">
      <c r="A28" t="s">
        <v>4</v>
      </c>
      <c r="B28" s="3">
        <v>123.08648306674434</v>
      </c>
      <c r="C28" s="3">
        <v>6438.6525591523932</v>
      </c>
      <c r="D28" s="3"/>
      <c r="E28" t="s">
        <v>1</v>
      </c>
      <c r="F28" s="9">
        <v>5496</v>
      </c>
      <c r="G28" s="9">
        <v>4509.5</v>
      </c>
    </row>
    <row r="29" spans="1:7" x14ac:dyDescent="0.45">
      <c r="A29" t="s">
        <v>5</v>
      </c>
      <c r="B29" s="3">
        <v>163.72906684085279</v>
      </c>
      <c r="C29" s="3">
        <v>5106.9973315594925</v>
      </c>
      <c r="D29" s="3"/>
      <c r="E29" t="s">
        <v>2</v>
      </c>
      <c r="F29" s="9">
        <v>55.395677939251385</v>
      </c>
      <c r="G29" s="9">
        <v>49.242062360621141</v>
      </c>
    </row>
    <row r="30" spans="1:7" x14ac:dyDescent="0.45">
      <c r="A30" t="s">
        <v>6</v>
      </c>
      <c r="B30" s="3">
        <v>239.86512297277375</v>
      </c>
      <c r="C30" s="3">
        <v>73.578963439225106</v>
      </c>
      <c r="D30" s="3"/>
      <c r="E30" t="s">
        <v>31</v>
      </c>
      <c r="F30" s="9">
        <v>493.9353442758599</v>
      </c>
      <c r="G30" s="9">
        <v>828.37846000500906</v>
      </c>
    </row>
    <row r="31" spans="1:7" x14ac:dyDescent="0.45">
      <c r="A31" t="s">
        <v>7</v>
      </c>
      <c r="B31" s="3">
        <v>401.16079807509601</v>
      </c>
      <c r="C31" s="3">
        <v>77.88660923425671</v>
      </c>
      <c r="D31" s="3"/>
      <c r="E31" s="17" t="s">
        <v>40</v>
      </c>
      <c r="F31" s="17">
        <f>SUM(F27:F30)</f>
        <v>8971.8310222151122</v>
      </c>
      <c r="G31" s="17">
        <f>SUM(G27:G30)</f>
        <v>18717.32052236563</v>
      </c>
    </row>
    <row r="32" spans="1:7" x14ac:dyDescent="0.45">
      <c r="A32" t="s">
        <v>8</v>
      </c>
      <c r="B32" s="3">
        <v>332.72099234764949</v>
      </c>
      <c r="C32" s="3">
        <v>54.675334749750647</v>
      </c>
      <c r="D32" s="3"/>
      <c r="F32" s="3"/>
      <c r="G32" s="3"/>
    </row>
    <row r="33" spans="1:7" x14ac:dyDescent="0.45">
      <c r="A33" t="s">
        <v>9</v>
      </c>
      <c r="B33" s="3">
        <v>259.41252515638013</v>
      </c>
      <c r="C33" s="3">
        <v>426.21267200772672</v>
      </c>
      <c r="D33" s="3"/>
      <c r="E33" s="2" t="s">
        <v>41</v>
      </c>
      <c r="F33" s="2">
        <f>SUM(F31/F22*100)</f>
        <v>26.968126529845378</v>
      </c>
      <c r="G33" s="2">
        <f>SUM(G31/F22*100)</f>
        <v>56.261767179627697</v>
      </c>
    </row>
    <row r="34" spans="1:7" x14ac:dyDescent="0.45">
      <c r="A34" t="s">
        <v>10</v>
      </c>
      <c r="B34" s="3">
        <v>51.329331266140059</v>
      </c>
      <c r="C34" s="3">
        <v>74.626884226465734</v>
      </c>
      <c r="D34" s="3"/>
      <c r="F34" s="3"/>
      <c r="G34" s="3"/>
    </row>
    <row r="35" spans="1:7" x14ac:dyDescent="0.45">
      <c r="A35" t="s">
        <v>11</v>
      </c>
      <c r="B35" s="3">
        <v>6779.4909028252032</v>
      </c>
      <c r="C35" s="3">
        <v>5979.4007892880254</v>
      </c>
      <c r="D35" s="3"/>
      <c r="F35" s="3"/>
      <c r="G35" s="3"/>
    </row>
    <row r="36" spans="1:7" x14ac:dyDescent="0.45">
      <c r="A36" t="s">
        <v>12</v>
      </c>
      <c r="B36" s="3">
        <v>305.82762952644811</v>
      </c>
      <c r="C36" s="3">
        <v>351.28250249712892</v>
      </c>
      <c r="F36" s="3"/>
      <c r="G36" s="3"/>
    </row>
    <row r="37" spans="1:7" x14ac:dyDescent="0.45">
      <c r="A37" t="s">
        <v>13</v>
      </c>
      <c r="B37" s="3">
        <v>294.34289515472716</v>
      </c>
      <c r="C37" s="3">
        <v>129.81298435041955</v>
      </c>
      <c r="F37" s="3"/>
      <c r="G37" s="3"/>
    </row>
    <row r="38" spans="1:7" x14ac:dyDescent="0.45">
      <c r="A38" s="17" t="s">
        <v>34</v>
      </c>
      <c r="B38" s="17">
        <v>8971.8066064145387</v>
      </c>
      <c r="C38" s="17">
        <v>18717.234533936935</v>
      </c>
      <c r="F38" s="3"/>
      <c r="G38" s="3"/>
    </row>
    <row r="40" spans="1:7" x14ac:dyDescent="0.45">
      <c r="A40" s="5"/>
    </row>
    <row r="41" spans="1:7" x14ac:dyDescent="0.45">
      <c r="B41" s="6"/>
    </row>
    <row r="42" spans="1:7" x14ac:dyDescent="0.45">
      <c r="B42" t="s">
        <v>42</v>
      </c>
    </row>
    <row r="43" spans="1:7" x14ac:dyDescent="0.45">
      <c r="A43" s="5" t="s">
        <v>43</v>
      </c>
      <c r="B43" s="7" t="s">
        <v>0</v>
      </c>
      <c r="C43" s="7" t="s">
        <v>1</v>
      </c>
      <c r="D43" s="7" t="s">
        <v>2</v>
      </c>
      <c r="E43" s="7" t="s">
        <v>31</v>
      </c>
      <c r="F43" s="7" t="s">
        <v>44</v>
      </c>
    </row>
    <row r="44" spans="1:7" x14ac:dyDescent="0.45">
      <c r="A44" s="8" t="s">
        <v>45</v>
      </c>
      <c r="B44">
        <v>0</v>
      </c>
      <c r="C44">
        <v>0</v>
      </c>
      <c r="D44">
        <v>0</v>
      </c>
      <c r="E44">
        <v>0</v>
      </c>
      <c r="F44" s="10">
        <v>0</v>
      </c>
    </row>
    <row r="45" spans="1:7" x14ac:dyDescent="0.45">
      <c r="A45" s="8" t="s">
        <v>46</v>
      </c>
      <c r="B45">
        <v>0</v>
      </c>
      <c r="C45">
        <v>0</v>
      </c>
      <c r="D45">
        <v>0</v>
      </c>
      <c r="E45">
        <v>0</v>
      </c>
      <c r="F45" s="10">
        <v>0</v>
      </c>
    </row>
    <row r="46" spans="1:7" x14ac:dyDescent="0.45">
      <c r="A46" s="8" t="s">
        <v>47</v>
      </c>
      <c r="B46" s="3">
        <v>3.797215250682482E-2</v>
      </c>
      <c r="C46" s="3">
        <v>0</v>
      </c>
      <c r="D46" s="3">
        <v>0</v>
      </c>
      <c r="E46" s="3">
        <v>0.52100617796980109</v>
      </c>
      <c r="F46" s="10">
        <v>4.8509724243488414E-2</v>
      </c>
    </row>
    <row r="47" spans="1:7" x14ac:dyDescent="0.45">
      <c r="A47" s="8" t="s">
        <v>48</v>
      </c>
      <c r="B47" s="3">
        <v>16.623919340331746</v>
      </c>
      <c r="C47" s="3">
        <v>3.3770896294912478</v>
      </c>
      <c r="D47" s="3">
        <v>74.95224526746469</v>
      </c>
      <c r="E47" s="3">
        <v>18.161986783735362</v>
      </c>
      <c r="F47" s="10">
        <v>12.862153027748926</v>
      </c>
    </row>
    <row r="48" spans="1:7" x14ac:dyDescent="0.45">
      <c r="A48" s="8" t="s">
        <v>49</v>
      </c>
      <c r="B48" s="3">
        <v>80.597403031137858</v>
      </c>
      <c r="C48" s="3">
        <v>96.181625947841226</v>
      </c>
      <c r="D48" s="3">
        <v>18.384253409189341</v>
      </c>
      <c r="E48" s="3">
        <v>79.270817501490924</v>
      </c>
      <c r="F48" s="10">
        <v>85.115734573487956</v>
      </c>
    </row>
    <row r="49" spans="1:19" x14ac:dyDescent="0.45">
      <c r="A49" s="8" t="s">
        <v>50</v>
      </c>
      <c r="B49" s="3">
        <v>2.7407054760235687</v>
      </c>
      <c r="C49" s="3">
        <v>0.44128442266753787</v>
      </c>
      <c r="D49" s="3">
        <v>6.6635013233459706</v>
      </c>
      <c r="E49" s="3">
        <v>2.0461895368039107</v>
      </c>
      <c r="F49" s="10">
        <v>1.973602674519626</v>
      </c>
    </row>
    <row r="50" spans="1:19" x14ac:dyDescent="0.45">
      <c r="A50" s="19" t="s">
        <v>51</v>
      </c>
      <c r="B50" s="20">
        <v>100</v>
      </c>
      <c r="C50" s="20">
        <v>100</v>
      </c>
      <c r="D50" s="20">
        <v>100</v>
      </c>
      <c r="E50" s="20">
        <v>100.00000000000001</v>
      </c>
      <c r="F50" s="20">
        <v>100.00000000000003</v>
      </c>
    </row>
    <row r="54" spans="1:19" x14ac:dyDescent="0.45">
      <c r="A54" s="5" t="s">
        <v>52</v>
      </c>
      <c r="B54" s="6" t="s">
        <v>53</v>
      </c>
      <c r="J54" s="6"/>
      <c r="S54" s="6"/>
    </row>
    <row r="55" spans="1:19" x14ac:dyDescent="0.45">
      <c r="A55" s="1" t="s">
        <v>44</v>
      </c>
      <c r="B55" s="1" t="s">
        <v>54</v>
      </c>
      <c r="C55" s="1" t="s">
        <v>55</v>
      </c>
      <c r="D55" s="1" t="s">
        <v>56</v>
      </c>
      <c r="E55" s="1" t="s">
        <v>57</v>
      </c>
      <c r="F55" s="1" t="s">
        <v>58</v>
      </c>
      <c r="G55" s="1" t="s">
        <v>59</v>
      </c>
      <c r="H55" s="1" t="s">
        <v>60</v>
      </c>
    </row>
    <row r="56" spans="1:19" x14ac:dyDescent="0.45">
      <c r="A56" t="s">
        <v>3</v>
      </c>
      <c r="B56" s="3">
        <f>SUM(B71+B86+K71+K86)</f>
        <v>15.358330144758803</v>
      </c>
      <c r="C56" s="3">
        <f>SUM(C71+C86+L71+L86)</f>
        <v>15.358330144758803</v>
      </c>
      <c r="D56" s="3">
        <f t="shared" ref="D56" si="6">SUM(D71+D86+M71+M86)</f>
        <v>15.358330144758803</v>
      </c>
      <c r="E56" s="3">
        <f t="shared" ref="E56:E66" si="7">SUM(E71+E86+N71+N86)</f>
        <v>15.358330144758803</v>
      </c>
      <c r="F56" s="3">
        <f t="shared" ref="F56:F66" si="8">SUM(F71+F86+O71+O86)</f>
        <v>15.354840290175702</v>
      </c>
      <c r="G56" s="4">
        <f t="shared" ref="G56:G66" si="9">SUM(F56-B56)</f>
        <v>-3.4898545831012484E-3</v>
      </c>
      <c r="H56" s="2">
        <f t="shared" ref="H56:H66" si="10">SUM(F56-E56)</f>
        <v>-3.4898545831012484E-3</v>
      </c>
    </row>
    <row r="57" spans="1:19" x14ac:dyDescent="0.45">
      <c r="A57" t="s">
        <v>4</v>
      </c>
      <c r="B57" s="3">
        <f t="shared" ref="B57:B66" si="11">SUM(B72+B87+K72+K87)</f>
        <v>6886.1805844363316</v>
      </c>
      <c r="C57" s="3">
        <f t="shared" ref="C57:C66" si="12">SUM(C72+C87+L72+L87)</f>
        <v>6626.0850841774882</v>
      </c>
      <c r="D57" s="3">
        <f t="shared" ref="D57:D66" si="13">SUM(D72+D87+M72+M87)</f>
        <v>6626.0850841774882</v>
      </c>
      <c r="E57" s="3">
        <f t="shared" si="7"/>
        <v>6596.31400954536</v>
      </c>
      <c r="F57" s="3">
        <f t="shared" si="8"/>
        <v>6596.2649278426888</v>
      </c>
      <c r="G57" s="4">
        <f t="shared" si="9"/>
        <v>-289.91565659364278</v>
      </c>
      <c r="H57" s="2">
        <f t="shared" si="10"/>
        <v>-4.9081702671173844E-2</v>
      </c>
    </row>
    <row r="58" spans="1:19" x14ac:dyDescent="0.45">
      <c r="A58" t="s">
        <v>5</v>
      </c>
      <c r="B58" s="3">
        <f t="shared" si="11"/>
        <v>5334.8400722197757</v>
      </c>
      <c r="C58" s="3">
        <f t="shared" si="12"/>
        <v>5334.8400722197766</v>
      </c>
      <c r="D58" s="3">
        <f t="shared" si="13"/>
        <v>5319.6527879922451</v>
      </c>
      <c r="E58" s="3">
        <f t="shared" si="7"/>
        <v>5315.3510087036157</v>
      </c>
      <c r="F58" s="3">
        <f t="shared" si="8"/>
        <v>5288.4595336653465</v>
      </c>
      <c r="G58" s="4">
        <f t="shared" si="9"/>
        <v>-46.380538554429222</v>
      </c>
      <c r="H58" s="2">
        <f t="shared" si="10"/>
        <v>-26.891475038269164</v>
      </c>
    </row>
    <row r="59" spans="1:19" x14ac:dyDescent="0.45">
      <c r="A59" t="s">
        <v>6</v>
      </c>
      <c r="B59" s="3">
        <f t="shared" si="11"/>
        <v>724.29756662055809</v>
      </c>
      <c r="C59" s="3">
        <f t="shared" si="12"/>
        <v>724.29756662055809</v>
      </c>
      <c r="D59" s="3">
        <f t="shared" si="13"/>
        <v>707.6823300240834</v>
      </c>
      <c r="E59" s="3">
        <f t="shared" si="7"/>
        <v>707.68233002408363</v>
      </c>
      <c r="F59" s="3">
        <f t="shared" si="8"/>
        <v>707.6649307121935</v>
      </c>
      <c r="G59" s="4">
        <f t="shared" si="9"/>
        <v>-16.632635908364591</v>
      </c>
      <c r="H59" s="2">
        <f t="shared" si="10"/>
        <v>-1.7399311890130775E-2</v>
      </c>
    </row>
    <row r="60" spans="1:19" x14ac:dyDescent="0.45">
      <c r="A60" t="s">
        <v>7</v>
      </c>
      <c r="B60" s="3">
        <f t="shared" si="11"/>
        <v>905.71824171873152</v>
      </c>
      <c r="C60" s="3">
        <f t="shared" si="12"/>
        <v>905.71824171873152</v>
      </c>
      <c r="D60" s="3">
        <f t="shared" si="13"/>
        <v>907.12452433455644</v>
      </c>
      <c r="E60" s="3">
        <f t="shared" si="7"/>
        <v>930.70567786298182</v>
      </c>
      <c r="F60" s="3">
        <f t="shared" si="8"/>
        <v>930.6948543018832</v>
      </c>
      <c r="G60" s="4">
        <f t="shared" si="9"/>
        <v>24.976612583151677</v>
      </c>
      <c r="H60" s="2">
        <f t="shared" si="10"/>
        <v>-1.0823561098618484E-2</v>
      </c>
    </row>
    <row r="61" spans="1:19" x14ac:dyDescent="0.45">
      <c r="A61" t="s">
        <v>8</v>
      </c>
      <c r="B61" s="3">
        <f t="shared" si="11"/>
        <v>690.25842783205394</v>
      </c>
      <c r="C61" s="3">
        <f t="shared" si="12"/>
        <v>690.25842783205394</v>
      </c>
      <c r="D61" s="3">
        <f t="shared" si="13"/>
        <v>690.25842783205394</v>
      </c>
      <c r="E61" s="3">
        <f t="shared" si="7"/>
        <v>690.25842783205394</v>
      </c>
      <c r="F61" s="3">
        <f t="shared" si="8"/>
        <v>690.24523761540286</v>
      </c>
      <c r="G61" s="4">
        <f t="shared" si="9"/>
        <v>-1.3190216651082665E-2</v>
      </c>
      <c r="H61" s="2">
        <f t="shared" si="10"/>
        <v>-1.3190216651082665E-2</v>
      </c>
    </row>
    <row r="62" spans="1:19" x14ac:dyDescent="0.45">
      <c r="A62" t="s">
        <v>9</v>
      </c>
      <c r="B62" s="3">
        <f t="shared" si="11"/>
        <v>3282.7370911660864</v>
      </c>
      <c r="C62" s="3">
        <f t="shared" si="12"/>
        <v>3259.4646863460744</v>
      </c>
      <c r="D62" s="3">
        <f t="shared" si="13"/>
        <v>3257.8798223287017</v>
      </c>
      <c r="E62" s="3">
        <f t="shared" si="7"/>
        <v>3248.1872279440818</v>
      </c>
      <c r="F62" s="3">
        <f t="shared" si="8"/>
        <v>3248.184260008919</v>
      </c>
      <c r="G62" s="4">
        <f t="shared" si="9"/>
        <v>-34.552831157167475</v>
      </c>
      <c r="H62" s="2">
        <f t="shared" si="10"/>
        <v>-2.9679351628146833E-3</v>
      </c>
    </row>
    <row r="63" spans="1:19" x14ac:dyDescent="0.45">
      <c r="A63" t="s">
        <v>10</v>
      </c>
      <c r="B63" s="3">
        <f t="shared" si="11"/>
        <v>449.39451020289999</v>
      </c>
      <c r="C63" s="3">
        <f t="shared" si="12"/>
        <v>447.16911869357585</v>
      </c>
      <c r="D63" s="3">
        <f t="shared" si="13"/>
        <v>447.16911869357585</v>
      </c>
      <c r="E63" s="3">
        <f t="shared" si="7"/>
        <v>448.8206470515135</v>
      </c>
      <c r="F63" s="3">
        <f t="shared" si="8"/>
        <v>448.81755179539158</v>
      </c>
      <c r="G63" s="4">
        <f t="shared" si="9"/>
        <v>-0.57695840750841398</v>
      </c>
      <c r="H63" s="2">
        <f t="shared" si="10"/>
        <v>-3.0952561219237396E-3</v>
      </c>
    </row>
    <row r="64" spans="1:19" x14ac:dyDescent="0.45">
      <c r="A64" t="s">
        <v>11</v>
      </c>
      <c r="B64" s="3">
        <f t="shared" si="11"/>
        <v>13979.814349497385</v>
      </c>
      <c r="C64" s="3">
        <f t="shared" si="12"/>
        <v>13957.863414580643</v>
      </c>
      <c r="D64" s="3">
        <f t="shared" si="13"/>
        <v>13942.839933028379</v>
      </c>
      <c r="E64" s="3">
        <f t="shared" si="7"/>
        <v>13939.465325054049</v>
      </c>
      <c r="F64" s="3">
        <f t="shared" si="8"/>
        <v>13937.007709114723</v>
      </c>
      <c r="G64" s="4">
        <f t="shared" si="9"/>
        <v>-42.806640382661499</v>
      </c>
      <c r="H64" s="2">
        <f t="shared" si="10"/>
        <v>-2.4576159393254784</v>
      </c>
    </row>
    <row r="65" spans="1:17" x14ac:dyDescent="0.45">
      <c r="A65" t="s">
        <v>12</v>
      </c>
      <c r="B65" s="3">
        <f t="shared" si="11"/>
        <v>752.31195800345927</v>
      </c>
      <c r="C65" s="3">
        <f t="shared" si="12"/>
        <v>717.04306843542349</v>
      </c>
      <c r="D65" s="3">
        <f t="shared" si="13"/>
        <v>693.15222032799988</v>
      </c>
      <c r="E65" s="3">
        <f t="shared" si="7"/>
        <v>678.40041596333413</v>
      </c>
      <c r="F65" s="3">
        <f t="shared" si="8"/>
        <v>678.48109454272162</v>
      </c>
      <c r="G65" s="4">
        <f t="shared" si="9"/>
        <v>-73.830863460737646</v>
      </c>
      <c r="H65" s="2">
        <f t="shared" si="10"/>
        <v>8.067857938749512E-2</v>
      </c>
    </row>
    <row r="66" spans="1:17" x14ac:dyDescent="0.45">
      <c r="A66" t="s">
        <v>13</v>
      </c>
      <c r="B66" s="3">
        <f t="shared" si="11"/>
        <v>750.33647679676869</v>
      </c>
      <c r="C66" s="3">
        <f t="shared" si="12"/>
        <v>750.33647679676869</v>
      </c>
      <c r="D66" s="3">
        <f t="shared" si="13"/>
        <v>732.80148128727149</v>
      </c>
      <c r="E66" s="3">
        <f t="shared" si="7"/>
        <v>728.66262523795444</v>
      </c>
      <c r="F66" s="3">
        <f t="shared" si="8"/>
        <v>727.10201025786637</v>
      </c>
      <c r="G66" s="4">
        <f t="shared" si="9"/>
        <v>-23.234466538902325</v>
      </c>
      <c r="H66" s="2">
        <f t="shared" si="10"/>
        <v>-1.5606149800880758</v>
      </c>
    </row>
    <row r="67" spans="1:17" x14ac:dyDescent="0.45">
      <c r="A67" s="17" t="s">
        <v>34</v>
      </c>
      <c r="B67" s="17">
        <f t="shared" ref="B67:H67" si="14">SUM(B56:B66)</f>
        <v>33771.247608638805</v>
      </c>
      <c r="C67" s="17">
        <f t="shared" si="14"/>
        <v>33428.434487565857</v>
      </c>
      <c r="D67" s="17">
        <f t="shared" si="14"/>
        <v>33340.004060171115</v>
      </c>
      <c r="E67" s="17">
        <f t="shared" si="14"/>
        <v>33299.20602536379</v>
      </c>
      <c r="F67" s="17">
        <f t="shared" si="14"/>
        <v>33268.276950147316</v>
      </c>
      <c r="G67" s="18">
        <f t="shared" si="14"/>
        <v>-502.97065849149647</v>
      </c>
      <c r="H67" s="18">
        <f t="shared" si="14"/>
        <v>-30.929075216474068</v>
      </c>
    </row>
    <row r="68" spans="1:17" x14ac:dyDescent="0.45">
      <c r="A68" s="9"/>
      <c r="B68" s="9"/>
      <c r="C68" s="9"/>
      <c r="D68" s="9"/>
      <c r="E68" s="9"/>
      <c r="F68" s="9"/>
      <c r="G68" s="3"/>
      <c r="H68" s="3"/>
    </row>
    <row r="70" spans="1:17" x14ac:dyDescent="0.45">
      <c r="A70" s="1" t="s">
        <v>0</v>
      </c>
      <c r="B70" s="1" t="s">
        <v>54</v>
      </c>
      <c r="C70" s="1" t="s">
        <v>55</v>
      </c>
      <c r="D70" s="1" t="s">
        <v>56</v>
      </c>
      <c r="E70" s="1" t="s">
        <v>57</v>
      </c>
      <c r="F70" s="1" t="s">
        <v>58</v>
      </c>
      <c r="G70" s="1" t="s">
        <v>59</v>
      </c>
      <c r="H70" s="1" t="s">
        <v>60</v>
      </c>
      <c r="J70" s="1" t="s">
        <v>2</v>
      </c>
      <c r="K70" s="1" t="s">
        <v>54</v>
      </c>
      <c r="L70" s="1" t="s">
        <v>55</v>
      </c>
      <c r="M70" s="1" t="s">
        <v>56</v>
      </c>
      <c r="N70" s="1" t="s">
        <v>57</v>
      </c>
      <c r="O70" s="1" t="s">
        <v>58</v>
      </c>
      <c r="P70" s="1" t="s">
        <v>59</v>
      </c>
      <c r="Q70" s="1" t="s">
        <v>60</v>
      </c>
    </row>
    <row r="71" spans="1:17" x14ac:dyDescent="0.45">
      <c r="A71" t="s">
        <v>3</v>
      </c>
      <c r="B71" s="3">
        <v>5.6949205078641976</v>
      </c>
      <c r="C71" s="3">
        <v>5.6949205078641976</v>
      </c>
      <c r="D71" s="3">
        <v>5.6949205078641976</v>
      </c>
      <c r="E71" s="3">
        <v>5.6949205078641976</v>
      </c>
      <c r="F71" s="3">
        <v>5.6949205078641976</v>
      </c>
      <c r="G71" s="4">
        <f t="shared" ref="G71:G81" si="15">SUM(F71-B71)</f>
        <v>0</v>
      </c>
      <c r="H71" s="2">
        <f t="shared" ref="H71:H81" si="16">SUM(F71-E71)</f>
        <v>0</v>
      </c>
      <c r="J71" t="s">
        <v>3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4">
        <f t="shared" ref="P71:P82" si="17">SUM(O71-K71)</f>
        <v>0</v>
      </c>
      <c r="Q71" s="4">
        <f t="shared" ref="Q71:Q81" si="18">SUM(O71-N71)</f>
        <v>0</v>
      </c>
    </row>
    <row r="72" spans="1:17" x14ac:dyDescent="0.45">
      <c r="A72" t="s">
        <v>4</v>
      </c>
      <c r="B72" s="3">
        <v>5392.125880276496</v>
      </c>
      <c r="C72" s="3">
        <v>5132.0303800176525</v>
      </c>
      <c r="D72" s="3">
        <v>5132.0303800176525</v>
      </c>
      <c r="E72" s="3">
        <v>5102.2593053855244</v>
      </c>
      <c r="F72" s="3">
        <v>5102.2593053855244</v>
      </c>
      <c r="G72" s="4">
        <f t="shared" si="15"/>
        <v>-289.86657489097161</v>
      </c>
      <c r="H72" s="2">
        <f t="shared" si="16"/>
        <v>0</v>
      </c>
      <c r="J72" t="s">
        <v>4</v>
      </c>
      <c r="K72" s="3">
        <v>0.94204800973804237</v>
      </c>
      <c r="L72" s="3">
        <v>0.94204800973804237</v>
      </c>
      <c r="M72" s="3">
        <v>0.94204800973804237</v>
      </c>
      <c r="N72" s="3">
        <v>0.94204800973804237</v>
      </c>
      <c r="O72" s="3">
        <v>0.94356527170858395</v>
      </c>
      <c r="P72" s="4">
        <f t="shared" si="17"/>
        <v>1.5172619705415835E-3</v>
      </c>
      <c r="Q72" s="4">
        <f t="shared" si="18"/>
        <v>1.5172619705415835E-3</v>
      </c>
    </row>
    <row r="73" spans="1:17" x14ac:dyDescent="0.45">
      <c r="A73" t="s">
        <v>5</v>
      </c>
      <c r="B73" s="3">
        <v>4701.3061753227739</v>
      </c>
      <c r="C73" s="3">
        <v>4698.2305736844255</v>
      </c>
      <c r="D73" s="3">
        <v>4683.0432894568939</v>
      </c>
      <c r="E73" s="3">
        <v>4681.8171118066139</v>
      </c>
      <c r="F73" s="3">
        <v>4667.3424570064535</v>
      </c>
      <c r="G73" s="4">
        <f t="shared" si="15"/>
        <v>-33.96371831632041</v>
      </c>
      <c r="H73" s="2">
        <f t="shared" si="16"/>
        <v>-14.474654800160351</v>
      </c>
      <c r="J73" t="s">
        <v>5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4">
        <f t="shared" si="17"/>
        <v>0</v>
      </c>
      <c r="Q73" s="4">
        <f t="shared" si="18"/>
        <v>0</v>
      </c>
    </row>
    <row r="74" spans="1:17" x14ac:dyDescent="0.45">
      <c r="A74" t="s">
        <v>6</v>
      </c>
      <c r="B74" s="3">
        <v>527.46298014870183</v>
      </c>
      <c r="C74" s="3">
        <v>527.46298014870183</v>
      </c>
      <c r="D74" s="3">
        <v>510.84774355222714</v>
      </c>
      <c r="E74" s="3">
        <v>502.62522936724116</v>
      </c>
      <c r="F74" s="3">
        <v>502.62522936724116</v>
      </c>
      <c r="G74" s="4">
        <f t="shared" si="15"/>
        <v>-24.83775078146067</v>
      </c>
      <c r="H74" s="2">
        <f t="shared" si="16"/>
        <v>0</v>
      </c>
      <c r="J74" t="s">
        <v>6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4">
        <f t="shared" si="17"/>
        <v>0</v>
      </c>
      <c r="Q74" s="4">
        <f t="shared" si="18"/>
        <v>0</v>
      </c>
    </row>
    <row r="75" spans="1:17" x14ac:dyDescent="0.45">
      <c r="A75" t="s">
        <v>7</v>
      </c>
      <c r="B75" s="3">
        <v>414.31154859866876</v>
      </c>
      <c r="C75" s="3">
        <v>414.31154859866876</v>
      </c>
      <c r="D75" s="3">
        <v>415.71783121449369</v>
      </c>
      <c r="E75" s="3">
        <v>439.29898474291906</v>
      </c>
      <c r="F75" s="3">
        <v>439.29898474291906</v>
      </c>
      <c r="G75" s="4">
        <f t="shared" si="15"/>
        <v>24.987436144250296</v>
      </c>
      <c r="H75" s="2">
        <f t="shared" si="16"/>
        <v>0</v>
      </c>
      <c r="J75" t="s">
        <v>7</v>
      </c>
      <c r="K75" s="3">
        <v>8.2604905098847325</v>
      </c>
      <c r="L75" s="3">
        <v>8.2604905098847325</v>
      </c>
      <c r="M75" s="3">
        <v>8.2604905098847325</v>
      </c>
      <c r="N75" s="3">
        <v>8.2604905098847325</v>
      </c>
      <c r="O75" s="3">
        <v>8.2603455560908348</v>
      </c>
      <c r="P75" s="4">
        <f t="shared" si="17"/>
        <v>-1.4495379389778407E-4</v>
      </c>
      <c r="Q75" s="4">
        <f t="shared" si="18"/>
        <v>-1.4495379389778407E-4</v>
      </c>
    </row>
    <row r="76" spans="1:17" x14ac:dyDescent="0.45">
      <c r="A76" t="s">
        <v>8</v>
      </c>
      <c r="B76" s="3">
        <v>359.82533132427767</v>
      </c>
      <c r="C76" s="3">
        <v>359.82533132427767</v>
      </c>
      <c r="D76" s="3">
        <v>359.82533132427767</v>
      </c>
      <c r="E76" s="3">
        <v>359.82533132427767</v>
      </c>
      <c r="F76" s="3">
        <v>359.82533132427767</v>
      </c>
      <c r="G76" s="4">
        <f t="shared" si="15"/>
        <v>0</v>
      </c>
      <c r="H76" s="2">
        <f t="shared" si="16"/>
        <v>0</v>
      </c>
      <c r="J76" t="s">
        <v>8</v>
      </c>
      <c r="K76" s="3">
        <v>6.2812351532252695</v>
      </c>
      <c r="L76" s="3">
        <v>6.2812351532252695</v>
      </c>
      <c r="M76" s="3">
        <v>6.2812351532252695</v>
      </c>
      <c r="N76" s="3">
        <v>6.2812351532252695</v>
      </c>
      <c r="O76" s="3">
        <v>6.2813264367752142</v>
      </c>
      <c r="P76" s="4">
        <f t="shared" si="17"/>
        <v>9.128354994469845E-5</v>
      </c>
      <c r="Q76" s="4">
        <f t="shared" si="18"/>
        <v>9.128354994469845E-5</v>
      </c>
    </row>
    <row r="77" spans="1:17" x14ac:dyDescent="0.45">
      <c r="A77" t="s">
        <v>9</v>
      </c>
      <c r="B77" s="3">
        <v>2708.3415087076078</v>
      </c>
      <c r="C77" s="3">
        <v>2685.0691038875957</v>
      </c>
      <c r="D77" s="3">
        <v>2675.9629250590124</v>
      </c>
      <c r="E77" s="3">
        <v>2678.9173304588758</v>
      </c>
      <c r="F77" s="3">
        <v>2678.9173304588758</v>
      </c>
      <c r="G77" s="4">
        <f t="shared" si="15"/>
        <v>-29.424178248732005</v>
      </c>
      <c r="H77" s="2">
        <f t="shared" si="16"/>
        <v>0</v>
      </c>
      <c r="J77" t="s">
        <v>9</v>
      </c>
      <c r="K77" s="3">
        <v>258.00679386590582</v>
      </c>
      <c r="L77" s="3">
        <v>258.00679386590582</v>
      </c>
      <c r="M77" s="3">
        <v>258.00679386590582</v>
      </c>
      <c r="N77" s="3">
        <v>258.00679386590582</v>
      </c>
      <c r="O77" s="3">
        <v>258.0055721365531</v>
      </c>
      <c r="P77" s="4">
        <f t="shared" si="17"/>
        <v>-1.2217293527214679E-3</v>
      </c>
      <c r="Q77" s="4">
        <f t="shared" si="18"/>
        <v>-1.2217293527214679E-3</v>
      </c>
    </row>
    <row r="78" spans="1:17" x14ac:dyDescent="0.45">
      <c r="A78" t="s">
        <v>10</v>
      </c>
      <c r="B78" s="3">
        <v>334.51622461816959</v>
      </c>
      <c r="C78" s="3">
        <v>333.9423614667831</v>
      </c>
      <c r="D78" s="3">
        <v>333.9423614667831</v>
      </c>
      <c r="E78" s="3">
        <v>333.9423614667831</v>
      </c>
      <c r="F78" s="3">
        <v>333.9423614667831</v>
      </c>
      <c r="G78" s="4">
        <f t="shared" si="15"/>
        <v>-0.57386315138649024</v>
      </c>
      <c r="H78" s="2">
        <f t="shared" si="16"/>
        <v>0</v>
      </c>
      <c r="J78" t="s">
        <v>10</v>
      </c>
      <c r="K78" s="3">
        <v>10.489623360072766</v>
      </c>
      <c r="L78" s="3">
        <v>10.489623360072766</v>
      </c>
      <c r="M78" s="3">
        <v>10.489623360072766</v>
      </c>
      <c r="N78" s="3">
        <v>10.489623360072766</v>
      </c>
      <c r="O78" s="3">
        <v>10.489236469518799</v>
      </c>
      <c r="P78" s="4">
        <f t="shared" si="17"/>
        <v>-3.8689055396723404E-4</v>
      </c>
      <c r="Q78" s="4">
        <f t="shared" si="18"/>
        <v>-3.8689055396723404E-4</v>
      </c>
    </row>
    <row r="79" spans="1:17" x14ac:dyDescent="0.45">
      <c r="A79" t="s">
        <v>11</v>
      </c>
      <c r="B79" s="3">
        <v>5131.4937795406213</v>
      </c>
      <c r="C79" s="3">
        <v>5123.8799694712461</v>
      </c>
      <c r="D79" s="3">
        <v>5044.6294408455788</v>
      </c>
      <c r="E79" s="3">
        <v>5055.4805323827741</v>
      </c>
      <c r="F79" s="3">
        <v>5070.5234576265357</v>
      </c>
      <c r="G79" s="4">
        <f t="shared" si="15"/>
        <v>-60.970321914085616</v>
      </c>
      <c r="H79" s="2">
        <f t="shared" si="16"/>
        <v>15.042925243761601</v>
      </c>
      <c r="J79" t="s">
        <v>11</v>
      </c>
      <c r="K79" s="3">
        <v>24.313669906842431</v>
      </c>
      <c r="L79" s="3">
        <v>24.313669906842431</v>
      </c>
      <c r="M79" s="3">
        <v>73.94864153251585</v>
      </c>
      <c r="N79" s="3">
        <v>73.94864153251585</v>
      </c>
      <c r="O79" s="3">
        <v>73.945895754456771</v>
      </c>
      <c r="P79" s="4">
        <f t="shared" si="17"/>
        <v>49.632225847614336</v>
      </c>
      <c r="Q79" s="4">
        <f t="shared" si="18"/>
        <v>-2.7457780590793845E-3</v>
      </c>
    </row>
    <row r="80" spans="1:17" x14ac:dyDescent="0.45">
      <c r="A80" t="s">
        <v>12</v>
      </c>
      <c r="B80" s="3">
        <v>381.0080611560324</v>
      </c>
      <c r="C80" s="3">
        <v>344.85272329226268</v>
      </c>
      <c r="D80" s="3">
        <v>320.96187518483913</v>
      </c>
      <c r="E80" s="3">
        <v>305.27271394872349</v>
      </c>
      <c r="F80" s="3">
        <v>305.37290233012192</v>
      </c>
      <c r="G80" s="4">
        <f t="shared" si="15"/>
        <v>-75.63515882591048</v>
      </c>
      <c r="H80" s="2">
        <f t="shared" si="16"/>
        <v>0.10018838139842501</v>
      </c>
      <c r="J80" t="s">
        <v>12</v>
      </c>
      <c r="K80" s="3">
        <v>0.16262770520518488</v>
      </c>
      <c r="L80" s="3">
        <v>0.16262770520518488</v>
      </c>
      <c r="M80" s="3">
        <v>0.16262770520518488</v>
      </c>
      <c r="N80" s="3">
        <v>0.16262770520518488</v>
      </c>
      <c r="O80" s="3">
        <v>0.16262770520518488</v>
      </c>
      <c r="P80" s="4">
        <f t="shared" si="17"/>
        <v>0</v>
      </c>
      <c r="Q80" s="4">
        <f t="shared" si="18"/>
        <v>0</v>
      </c>
    </row>
    <row r="81" spans="1:17" x14ac:dyDescent="0.45">
      <c r="A81" t="s">
        <v>13</v>
      </c>
      <c r="B81" s="3">
        <v>603.42911028094954</v>
      </c>
      <c r="C81" s="3">
        <v>603.42911028094954</v>
      </c>
      <c r="D81" s="3">
        <v>585.89411477145234</v>
      </c>
      <c r="E81" s="3">
        <v>586.09899035002388</v>
      </c>
      <c r="F81" s="3">
        <v>587.38917108418559</v>
      </c>
      <c r="G81" s="4">
        <f t="shared" si="15"/>
        <v>-16.039939196763953</v>
      </c>
      <c r="H81" s="2">
        <f t="shared" si="16"/>
        <v>1.2901807341617086</v>
      </c>
      <c r="J81" t="s">
        <v>13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4">
        <f t="shared" si="17"/>
        <v>0</v>
      </c>
      <c r="Q81" s="4">
        <f t="shared" si="18"/>
        <v>0</v>
      </c>
    </row>
    <row r="82" spans="1:17" x14ac:dyDescent="0.45">
      <c r="A82" s="17" t="s">
        <v>34</v>
      </c>
      <c r="B82" s="17">
        <f t="shared" ref="B82:H82" si="19">SUM(B71:B81)</f>
        <v>20559.515520482168</v>
      </c>
      <c r="C82" s="17">
        <f t="shared" si="19"/>
        <v>20228.729002680433</v>
      </c>
      <c r="D82" s="17">
        <f t="shared" si="19"/>
        <v>20068.550213401079</v>
      </c>
      <c r="E82" s="17">
        <f t="shared" si="19"/>
        <v>20051.232811741625</v>
      </c>
      <c r="F82" s="17">
        <f t="shared" si="19"/>
        <v>20053.191451300783</v>
      </c>
      <c r="G82" s="18">
        <f t="shared" si="19"/>
        <v>-506.32406918138093</v>
      </c>
      <c r="H82" s="18">
        <f t="shared" si="19"/>
        <v>1.9586395591613837</v>
      </c>
      <c r="J82" s="17" t="s">
        <v>34</v>
      </c>
      <c r="K82" s="17">
        <f>SUM(K71:K81)</f>
        <v>308.45648851087424</v>
      </c>
      <c r="L82" s="17">
        <f>SUM(L71:L81)</f>
        <v>308.45648851087424</v>
      </c>
      <c r="M82" s="17">
        <f t="shared" ref="M82:O82" si="20">SUM(M71:M81)</f>
        <v>358.09146013654765</v>
      </c>
      <c r="N82" s="17">
        <f>SUM(N71:N81)</f>
        <v>358.09146013654765</v>
      </c>
      <c r="O82" s="17">
        <f t="shared" si="20"/>
        <v>358.08856933030847</v>
      </c>
      <c r="P82" s="18">
        <f t="shared" si="17"/>
        <v>49.632080819434236</v>
      </c>
      <c r="Q82" s="18">
        <f t="shared" ref="Q82" si="21">SUM(O82-N82)</f>
        <v>-2.8908062391792555E-3</v>
      </c>
    </row>
    <row r="85" spans="1:17" x14ac:dyDescent="0.45">
      <c r="A85" s="1" t="s">
        <v>1</v>
      </c>
      <c r="B85" s="1" t="s">
        <v>54</v>
      </c>
      <c r="C85" s="1" t="s">
        <v>55</v>
      </c>
      <c r="D85" s="1" t="s">
        <v>56</v>
      </c>
      <c r="E85" s="1" t="s">
        <v>57</v>
      </c>
      <c r="F85" s="1" t="s">
        <v>58</v>
      </c>
      <c r="G85" s="1" t="s">
        <v>59</v>
      </c>
      <c r="H85" s="1" t="s">
        <v>60</v>
      </c>
      <c r="J85" s="1" t="s">
        <v>61</v>
      </c>
      <c r="K85" s="1" t="s">
        <v>54</v>
      </c>
      <c r="L85" s="1" t="s">
        <v>55</v>
      </c>
      <c r="M85" s="1" t="s">
        <v>56</v>
      </c>
      <c r="N85" s="1" t="s">
        <v>57</v>
      </c>
      <c r="O85" s="1" t="s">
        <v>58</v>
      </c>
      <c r="P85" s="1" t="s">
        <v>59</v>
      </c>
      <c r="Q85" s="1" t="s">
        <v>60</v>
      </c>
    </row>
    <row r="86" spans="1:17" x14ac:dyDescent="0.45">
      <c r="A86" t="s">
        <v>3</v>
      </c>
      <c r="B86" s="3">
        <v>9.6634096368946061</v>
      </c>
      <c r="C86" s="3">
        <v>9.6634096368946061</v>
      </c>
      <c r="D86" s="3">
        <v>9.6634096368946061</v>
      </c>
      <c r="E86" s="3">
        <v>9.6634096368946061</v>
      </c>
      <c r="F86" s="3">
        <v>9.6599197823115031</v>
      </c>
      <c r="G86" s="2">
        <f t="shared" ref="G86:G97" si="22">SUM(F86-B86)</f>
        <v>-3.4898545831030248E-3</v>
      </c>
      <c r="H86" s="2">
        <f t="shared" ref="H86:H97" si="23">SUM(F86-E86)</f>
        <v>-3.4898545831030248E-3</v>
      </c>
      <c r="J86" t="s">
        <v>3</v>
      </c>
      <c r="K86" s="3">
        <v>0</v>
      </c>
      <c r="L86" s="3">
        <v>0</v>
      </c>
      <c r="M86" s="3"/>
      <c r="N86" s="3"/>
      <c r="O86" s="3">
        <v>0</v>
      </c>
      <c r="P86" s="4">
        <f t="shared" ref="P86:P97" si="24">SUM(O86-K86)</f>
        <v>0</v>
      </c>
      <c r="Q86" s="4">
        <f>SUM(O86-N86)</f>
        <v>0</v>
      </c>
    </row>
    <row r="87" spans="1:17" x14ac:dyDescent="0.45">
      <c r="A87" t="s">
        <v>4</v>
      </c>
      <c r="B87" s="3">
        <v>1308.2851148385682</v>
      </c>
      <c r="C87" s="3">
        <v>1308.2851148385682</v>
      </c>
      <c r="D87" s="3">
        <v>1308.2851148385682</v>
      </c>
      <c r="E87" s="3">
        <v>1308.2851148385682</v>
      </c>
      <c r="F87" s="3">
        <v>1308.2347299887149</v>
      </c>
      <c r="G87" s="2">
        <f t="shared" si="22"/>
        <v>-5.0384849853344349E-2</v>
      </c>
      <c r="H87" s="2">
        <f t="shared" si="23"/>
        <v>-5.0384849853344349E-2</v>
      </c>
      <c r="J87" t="s">
        <v>4</v>
      </c>
      <c r="K87" s="3">
        <v>184.82754131152959</v>
      </c>
      <c r="L87" s="3">
        <v>184.82754131152959</v>
      </c>
      <c r="M87" s="3">
        <v>184.82754131152959</v>
      </c>
      <c r="N87" s="3">
        <v>184.82754131152959</v>
      </c>
      <c r="O87" s="3">
        <v>184.82732719674092</v>
      </c>
      <c r="P87" s="4">
        <f t="shared" si="24"/>
        <v>-2.1411478866184552E-4</v>
      </c>
      <c r="Q87" s="4">
        <f t="shared" ref="Q87:Q97" si="25">SUM(O87-N87)</f>
        <v>-2.1411478866184552E-4</v>
      </c>
    </row>
    <row r="88" spans="1:17" x14ac:dyDescent="0.45">
      <c r="A88" t="s">
        <v>5</v>
      </c>
      <c r="B88" s="3">
        <v>621.11364851875453</v>
      </c>
      <c r="C88" s="3">
        <v>624.18925015710374</v>
      </c>
      <c r="D88" s="3">
        <v>624.18925015710374</v>
      </c>
      <c r="E88" s="3">
        <v>621.11364851875453</v>
      </c>
      <c r="F88" s="3">
        <v>621.11707665889287</v>
      </c>
      <c r="G88" s="2">
        <f t="shared" si="22"/>
        <v>3.428140138339586E-3</v>
      </c>
      <c r="H88" s="2">
        <f t="shared" si="23"/>
        <v>3.428140138339586E-3</v>
      </c>
      <c r="J88" t="s">
        <v>5</v>
      </c>
      <c r="K88" s="3">
        <v>12.420248378247646</v>
      </c>
      <c r="L88" s="3">
        <v>12.420248378247646</v>
      </c>
      <c r="M88" s="3">
        <v>12.420248378247646</v>
      </c>
      <c r="N88" s="3">
        <v>12.420248378247646</v>
      </c>
      <c r="O88" s="3">
        <v>0</v>
      </c>
      <c r="P88" s="4">
        <f t="shared" si="24"/>
        <v>-12.420248378247646</v>
      </c>
      <c r="Q88" s="4">
        <f t="shared" si="25"/>
        <v>-12.420248378247646</v>
      </c>
    </row>
    <row r="89" spans="1:17" x14ac:dyDescent="0.45">
      <c r="A89" t="s">
        <v>6</v>
      </c>
      <c r="B89" s="3">
        <v>173.06578037462913</v>
      </c>
      <c r="C89" s="3">
        <v>173.06578037462913</v>
      </c>
      <c r="D89" s="3">
        <v>173.06578037462913</v>
      </c>
      <c r="E89" s="3">
        <v>181.28829455961525</v>
      </c>
      <c r="F89" s="3">
        <v>181.2714861073776</v>
      </c>
      <c r="G89" s="2">
        <f t="shared" si="22"/>
        <v>8.2057057327484699</v>
      </c>
      <c r="H89" s="2">
        <f t="shared" si="23"/>
        <v>-1.6808452237654592E-2</v>
      </c>
      <c r="J89" t="s">
        <v>6</v>
      </c>
      <c r="K89" s="3">
        <v>23.768806097227227</v>
      </c>
      <c r="L89" s="3">
        <v>23.768806097227227</v>
      </c>
      <c r="M89" s="3">
        <v>23.768806097227227</v>
      </c>
      <c r="N89" s="3">
        <v>23.768806097227227</v>
      </c>
      <c r="O89" s="3">
        <v>23.768215237574754</v>
      </c>
      <c r="P89" s="4">
        <f t="shared" si="24"/>
        <v>-5.9085965247263061E-4</v>
      </c>
      <c r="Q89" s="4">
        <f t="shared" si="25"/>
        <v>-5.9085965247263061E-4</v>
      </c>
    </row>
    <row r="90" spans="1:17" x14ac:dyDescent="0.45">
      <c r="A90" t="s">
        <v>7</v>
      </c>
      <c r="B90" s="3">
        <v>201.59452040422337</v>
      </c>
      <c r="C90" s="3">
        <v>201.59452040422337</v>
      </c>
      <c r="D90" s="3">
        <v>201.59452040422337</v>
      </c>
      <c r="E90" s="3">
        <v>201.59452040422337</v>
      </c>
      <c r="F90" s="3">
        <v>201.58685525145364</v>
      </c>
      <c r="G90" s="2">
        <f t="shared" si="22"/>
        <v>-7.6651527697322308E-3</v>
      </c>
      <c r="H90" s="2">
        <f t="shared" si="23"/>
        <v>-7.6651527697322308E-3</v>
      </c>
      <c r="J90" t="s">
        <v>7</v>
      </c>
      <c r="K90" s="3">
        <v>281.55168220595476</v>
      </c>
      <c r="L90" s="3">
        <v>281.55168220595476</v>
      </c>
      <c r="M90" s="3">
        <v>281.55168220595476</v>
      </c>
      <c r="N90" s="3">
        <v>281.55168220595476</v>
      </c>
      <c r="O90" s="3">
        <v>281.54866875141971</v>
      </c>
      <c r="P90" s="4">
        <f t="shared" si="24"/>
        <v>-3.0134545350506414E-3</v>
      </c>
      <c r="Q90" s="4">
        <f t="shared" si="25"/>
        <v>-3.0134545350506414E-3</v>
      </c>
    </row>
    <row r="91" spans="1:17" x14ac:dyDescent="0.45">
      <c r="A91" t="s">
        <v>8</v>
      </c>
      <c r="B91" s="3">
        <v>317.50181708835947</v>
      </c>
      <c r="C91" s="3">
        <v>317.50181708835947</v>
      </c>
      <c r="D91" s="3">
        <v>317.50181708835947</v>
      </c>
      <c r="E91" s="3">
        <v>317.50181708835947</v>
      </c>
      <c r="F91" s="3">
        <v>317.48858461019955</v>
      </c>
      <c r="G91" s="2">
        <f t="shared" si="22"/>
        <v>-1.3232478159920902E-2</v>
      </c>
      <c r="H91" s="2">
        <f t="shared" si="23"/>
        <v>-1.3232478159920902E-2</v>
      </c>
      <c r="J91" t="s">
        <v>8</v>
      </c>
      <c r="K91" s="3">
        <v>6.6500442661915216</v>
      </c>
      <c r="L91" s="3">
        <v>6.6500442661915216</v>
      </c>
      <c r="M91" s="3">
        <v>6.6500442661915216</v>
      </c>
      <c r="N91" s="3">
        <v>6.6500442661915216</v>
      </c>
      <c r="O91" s="3">
        <v>6.649995244150416</v>
      </c>
      <c r="P91" s="4">
        <f t="shared" si="24"/>
        <v>-4.9022041105573066E-5</v>
      </c>
      <c r="Q91" s="4">
        <f t="shared" si="25"/>
        <v>-4.9022041105573066E-5</v>
      </c>
    </row>
    <row r="92" spans="1:17" x14ac:dyDescent="0.45">
      <c r="A92" t="s">
        <v>9</v>
      </c>
      <c r="B92" s="3">
        <v>234.61911901120638</v>
      </c>
      <c r="C92" s="3">
        <v>234.61911901120638</v>
      </c>
      <c r="D92" s="3">
        <v>242.14043382241684</v>
      </c>
      <c r="E92" s="3">
        <v>242.14043382241684</v>
      </c>
      <c r="F92" s="3">
        <v>242.14062191872009</v>
      </c>
      <c r="G92" s="2">
        <f t="shared" si="22"/>
        <v>7.5215029075137068</v>
      </c>
      <c r="H92" s="2">
        <f t="shared" si="23"/>
        <v>1.8809630324767568E-4</v>
      </c>
      <c r="J92" t="s">
        <v>9</v>
      </c>
      <c r="K92" s="3">
        <v>81.769669581366458</v>
      </c>
      <c r="L92" s="3">
        <v>81.769669581366458</v>
      </c>
      <c r="M92" s="3">
        <v>81.769669581366458</v>
      </c>
      <c r="N92" s="3">
        <v>69.122669796883329</v>
      </c>
      <c r="O92" s="3">
        <v>69.120735494769889</v>
      </c>
      <c r="P92" s="4">
        <f t="shared" si="24"/>
        <v>-12.648934086596569</v>
      </c>
      <c r="Q92" s="4">
        <f t="shared" si="25"/>
        <v>-1.9343021134403671E-3</v>
      </c>
    </row>
    <row r="93" spans="1:17" x14ac:dyDescent="0.45">
      <c r="A93" t="s">
        <v>10</v>
      </c>
      <c r="B93" s="3">
        <v>18.15055659240867</v>
      </c>
      <c r="C93" s="3">
        <v>18.15055659240867</v>
      </c>
      <c r="D93" s="3">
        <v>18.15055659240867</v>
      </c>
      <c r="E93" s="3">
        <v>18.15055659240867</v>
      </c>
      <c r="F93" s="3">
        <v>18.150087694808441</v>
      </c>
      <c r="G93" s="2">
        <f t="shared" si="22"/>
        <v>-4.6889760022850169E-4</v>
      </c>
      <c r="H93" s="2">
        <f t="shared" si="23"/>
        <v>-4.6889760022850169E-4</v>
      </c>
      <c r="J93" t="s">
        <v>10</v>
      </c>
      <c r="K93" s="3">
        <v>86.238105632248974</v>
      </c>
      <c r="L93" s="3">
        <v>84.586577274311296</v>
      </c>
      <c r="M93" s="3">
        <v>84.586577274311296</v>
      </c>
      <c r="N93" s="3">
        <v>86.238105632248974</v>
      </c>
      <c r="O93" s="3">
        <v>86.235866164281234</v>
      </c>
      <c r="P93" s="4">
        <f t="shared" si="24"/>
        <v>-2.2394679677404383E-3</v>
      </c>
      <c r="Q93" s="4">
        <f t="shared" si="25"/>
        <v>-2.2394679677404383E-3</v>
      </c>
    </row>
    <row r="94" spans="1:17" x14ac:dyDescent="0.45">
      <c r="A94" t="s">
        <v>11</v>
      </c>
      <c r="B94" s="3">
        <v>7919.6277034986679</v>
      </c>
      <c r="C94" s="3">
        <v>7909.3345554528523</v>
      </c>
      <c r="D94" s="3">
        <v>7923.9266309005825</v>
      </c>
      <c r="E94" s="3">
        <v>7909.7009313890567</v>
      </c>
      <c r="F94" s="3">
        <v>7892.2041719262743</v>
      </c>
      <c r="G94" s="2">
        <f t="shared" si="22"/>
        <v>-27.423531572393586</v>
      </c>
      <c r="H94" s="2">
        <f t="shared" si="23"/>
        <v>-17.496759462782393</v>
      </c>
      <c r="J94" t="s">
        <v>11</v>
      </c>
      <c r="K94" s="3">
        <v>904.37919655125381</v>
      </c>
      <c r="L94" s="3">
        <v>900.33521974970313</v>
      </c>
      <c r="M94" s="3">
        <v>900.33521974970313</v>
      </c>
      <c r="N94" s="3">
        <v>900.33521974970313</v>
      </c>
      <c r="O94" s="3">
        <v>900.33418380745604</v>
      </c>
      <c r="P94" s="4">
        <f t="shared" si="24"/>
        <v>-4.0450127437977699</v>
      </c>
      <c r="Q94" s="4">
        <f t="shared" si="25"/>
        <v>-1.0359422470855861E-3</v>
      </c>
    </row>
    <row r="95" spans="1:17" x14ac:dyDescent="0.45">
      <c r="A95" t="s">
        <v>12</v>
      </c>
      <c r="B95" s="3">
        <v>317.78456253698488</v>
      </c>
      <c r="C95" s="3">
        <v>318.67101083271876</v>
      </c>
      <c r="D95" s="3">
        <v>318.67101083271876</v>
      </c>
      <c r="E95" s="3">
        <v>319.6083677041687</v>
      </c>
      <c r="F95" s="3">
        <v>319.59103838209364</v>
      </c>
      <c r="G95" s="2">
        <f t="shared" si="22"/>
        <v>1.8064758451087641</v>
      </c>
      <c r="H95" s="2">
        <f t="shared" si="23"/>
        <v>-1.7329322075056552E-2</v>
      </c>
      <c r="J95" t="s">
        <v>12</v>
      </c>
      <c r="K95" s="3">
        <v>53.356706605236838</v>
      </c>
      <c r="L95" s="3">
        <v>53.356706605236838</v>
      </c>
      <c r="M95" s="3">
        <v>53.356706605236838</v>
      </c>
      <c r="N95" s="3">
        <v>53.356706605236838</v>
      </c>
      <c r="O95" s="3">
        <v>53.354526125300779</v>
      </c>
      <c r="P95" s="4">
        <f t="shared" si="24"/>
        <v>-2.1804799360580773E-3</v>
      </c>
      <c r="Q95" s="4">
        <f t="shared" si="25"/>
        <v>-2.1804799360580773E-3</v>
      </c>
    </row>
    <row r="96" spans="1:17" x14ac:dyDescent="0.45">
      <c r="A96" t="s">
        <v>13</v>
      </c>
      <c r="B96" s="3">
        <v>119.19760768263579</v>
      </c>
      <c r="C96" s="3">
        <v>119.19760768263579</v>
      </c>
      <c r="D96" s="3">
        <v>119.19760768263579</v>
      </c>
      <c r="E96" s="3">
        <v>114.85387605474716</v>
      </c>
      <c r="F96" s="3">
        <v>112.00298260204363</v>
      </c>
      <c r="G96" s="2">
        <f t="shared" si="22"/>
        <v>-7.1946250805921608</v>
      </c>
      <c r="H96" s="2">
        <f t="shared" si="23"/>
        <v>-2.8508934527035308</v>
      </c>
      <c r="J96" t="s">
        <v>13</v>
      </c>
      <c r="K96" s="3">
        <v>27.709758833183347</v>
      </c>
      <c r="L96" s="3">
        <v>27.709758833183347</v>
      </c>
      <c r="M96" s="3">
        <v>27.709758833183347</v>
      </c>
      <c r="N96" s="3">
        <v>27.709758833183347</v>
      </c>
      <c r="O96" s="3">
        <v>27.70985657163715</v>
      </c>
      <c r="P96" s="4">
        <f t="shared" si="24"/>
        <v>9.7738453803231096E-5</v>
      </c>
      <c r="Q96" s="4">
        <f t="shared" si="25"/>
        <v>9.7738453803231096E-5</v>
      </c>
    </row>
    <row r="97" spans="1:17" x14ac:dyDescent="0.45">
      <c r="A97" s="17" t="s">
        <v>34</v>
      </c>
      <c r="B97" s="17">
        <f>SUM(B86:B96)</f>
        <v>11240.603840183332</v>
      </c>
      <c r="C97" s="17">
        <f>SUM(C86:C96)</f>
        <v>11234.2727420716</v>
      </c>
      <c r="D97" s="17">
        <f>SUM(D86:D96)</f>
        <v>11256.386132330541</v>
      </c>
      <c r="E97" s="17">
        <f>SUM(E86:E96)</f>
        <v>11243.900970609213</v>
      </c>
      <c r="F97" s="17">
        <f>SUM(F86:F96)</f>
        <v>11223.44755492289</v>
      </c>
      <c r="G97" s="17">
        <f t="shared" si="22"/>
        <v>-17.156285260442019</v>
      </c>
      <c r="H97" s="17">
        <f t="shared" si="23"/>
        <v>-20.453415686322842</v>
      </c>
      <c r="J97" s="17" t="s">
        <v>34</v>
      </c>
      <c r="K97" s="17">
        <f>SUM(K86:K96)</f>
        <v>1662.6717594624404</v>
      </c>
      <c r="L97" s="17">
        <f>SUM(L86:L96)</f>
        <v>1656.9762543029517</v>
      </c>
      <c r="M97" s="17">
        <f>SUM(M86:M96)</f>
        <v>1656.9762543029517</v>
      </c>
      <c r="N97" s="17">
        <f>SUM(N86:N96)</f>
        <v>1645.9807828764065</v>
      </c>
      <c r="O97" s="17">
        <f>SUM(O86:O96)</f>
        <v>1633.5493745933309</v>
      </c>
      <c r="P97" s="18">
        <f t="shared" si="24"/>
        <v>-29.12238486910951</v>
      </c>
      <c r="Q97" s="18">
        <f t="shared" si="25"/>
        <v>-12.431408283075598</v>
      </c>
    </row>
  </sheetData>
  <hyperlinks>
    <hyperlink ref="D6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1</dc:creator>
  <cp:keywords/>
  <dc:description/>
  <cp:lastModifiedBy>Rebecca Sawyer</cp:lastModifiedBy>
  <cp:revision/>
  <dcterms:created xsi:type="dcterms:W3CDTF">2017-07-12T23:21:12Z</dcterms:created>
  <dcterms:modified xsi:type="dcterms:W3CDTF">2026-05-01T01:09:29Z</dcterms:modified>
  <cp:category/>
  <cp:contentStatus/>
</cp:coreProperties>
</file>